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tyzk09</author>
  </authors>
  <commentList>
    <comment ref="H9" authorId="0">
      <text>
        <r>
          <rPr>
            <b/>
            <sz val="8"/>
            <rFont val="Tahoma"/>
            <family val="2"/>
          </rPr>
          <t>tyzk09:</t>
        </r>
        <r>
          <rPr>
            <sz val="8"/>
            <rFont val="Tahoma"/>
            <family val="2"/>
          </rPr>
          <t xml:space="preserve">
ยอด ณ 07/03/11 เท่ากับ 25.5 ล้านบาท</t>
        </r>
      </text>
    </comment>
    <comment ref="I9" authorId="0">
      <text>
        <r>
          <rPr>
            <b/>
            <sz val="8"/>
            <rFont val="Tahoma"/>
            <family val="2"/>
          </rPr>
          <t>tyzk09:</t>
        </r>
        <r>
          <rPr>
            <sz val="8"/>
            <rFont val="Tahoma"/>
            <family val="2"/>
          </rPr>
          <t xml:space="preserve">
ยอด ณ 07/03/11 เท่ากับ 25.5 ล้านบาท</t>
        </r>
      </text>
    </comment>
    <comment ref="J9" authorId="0">
      <text>
        <r>
          <rPr>
            <b/>
            <sz val="8"/>
            <rFont val="Tahoma"/>
            <family val="2"/>
          </rPr>
          <t>tyzk09:</t>
        </r>
        <r>
          <rPr>
            <sz val="8"/>
            <rFont val="Tahoma"/>
            <family val="2"/>
          </rPr>
          <t xml:space="preserve">
ยอด ณ 07/03/11 เท่ากับ 25.5 ล้านบาท</t>
        </r>
      </text>
    </comment>
  </commentList>
</comments>
</file>

<file path=xl/sharedStrings.xml><?xml version="1.0" encoding="utf-8"?>
<sst xmlns="http://schemas.openxmlformats.org/spreadsheetml/2006/main" count="45" uniqueCount="41">
  <si>
    <t>ระเบียบวาระที่ 4.2 รายงานกิจการของสหกรณ์ประจำเดือนเมษายน 2555</t>
  </si>
  <si>
    <t>รายงานกิจการของสหกรณ์ออมทรัพย์ไทยยาซากิและในเครือ จำกัด ตั้งแต่ 01 พฤศจิกายน 2554 - 30 เมษายน 2555</t>
  </si>
  <si>
    <t>รายการ</t>
  </si>
  <si>
    <t>ยอดยกมาต้นปี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</si>
  <si>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</si>
  <si>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</si>
  <si>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</si>
  <si>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</si>
  <si>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</si>
  <si>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</si>
  <si>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</si>
  <si>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</si>
  <si>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</si>
  <si>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</si>
  <si>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</si>
  <si>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</si>
  <si>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รวม</t>
  </si>
  <si>
    <t>ยอดยกไป</t>
  </si>
  <si>
    <t>อัตราการเติบโต</t>
  </si>
  <si>
    <t>1.จำนวนสมาชิก</t>
  </si>
  <si>
    <t>เข้าใหม่</t>
  </si>
  <si>
    <t>ลาออก</t>
  </si>
  <si>
    <t>2. เงินสดและเงินฝากธนาคาร</t>
  </si>
  <si>
    <t>3. ทุนเรือนหุ้น</t>
  </si>
  <si>
    <t>รับ</t>
  </si>
  <si>
    <t>จ่าย</t>
  </si>
  <si>
    <t>4. เงินฝาก</t>
  </si>
  <si>
    <t>ประจำ</t>
  </si>
  <si>
    <t>รับฝาก</t>
  </si>
  <si>
    <t>ถอน</t>
  </si>
  <si>
    <t>ออมทรัพย์พิเศษ</t>
  </si>
  <si>
    <t>5. เงินกู้</t>
  </si>
  <si>
    <t>ฉุกเฉิน</t>
  </si>
  <si>
    <t>จ่ายเงินกู้</t>
  </si>
  <si>
    <t>รับชำระ</t>
  </si>
  <si>
    <t>สามัญ</t>
  </si>
  <si>
    <t>6. รายได้รวม</t>
  </si>
  <si>
    <t>ดอกเบี้ยรับ</t>
  </si>
  <si>
    <t>รายได้อื่น ๆ</t>
  </si>
  <si>
    <t>7. รายจ่าย</t>
  </si>
  <si>
    <t>8. ประมาณการกำไร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</si>
</sst>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  <numFmt numFmtId="166" formatCode="_(* #,##0_);_(* \(#,##0\);_(* &quot;-&quot;??_);_(@_)"/>
    <numFmt numFmtId="167" formatCode="#,##0.00_ ;[Red]\-#,##0.00\ "/>
    <numFmt numFmtId="168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rial"/>
      <family val="2"/>
    </font>
    <font>
      <b/>
      <u val="single"/>
      <sz val="18"/>
      <name val="Cordia New"/>
      <family val="2"/>
    </font>
    <font>
      <b/>
      <sz val="16"/>
      <name val="Cordia New"/>
      <family val="2"/>
    </font>
    <font>
      <b/>
      <sz val="16"/>
      <color indexed="10"/>
      <name val="Cordia New"/>
      <family val="2"/>
    </font>
    <font>
      <sz val="16"/>
      <color indexed="10"/>
      <name val="Cordia New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ordia New"/>
      <family val="2"/>
    </font>
    <font>
      <sz val="16"/>
      <color rgb="FFFF0000"/>
      <name val="Cordia Ne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64" fontId="5" fillId="36" borderId="10" xfId="42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166" fontId="6" fillId="36" borderId="10" xfId="0" applyNumberFormat="1" applyFont="1" applyFill="1" applyBorder="1" applyAlignment="1">
      <alignment/>
    </xf>
    <xf numFmtId="164" fontId="5" fillId="34" borderId="10" xfId="42" applyNumberFormat="1" applyFont="1" applyFill="1" applyBorder="1" applyAlignment="1">
      <alignment/>
    </xf>
    <xf numFmtId="164" fontId="5" fillId="35" borderId="10" xfId="42" applyNumberFormat="1" applyFont="1" applyFill="1" applyBorder="1" applyAlignment="1">
      <alignment/>
    </xf>
    <xf numFmtId="9" fontId="5" fillId="36" borderId="10" xfId="57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64" fontId="2" fillId="37" borderId="15" xfId="42" applyNumberFormat="1" applyFont="1" applyFill="1" applyBorder="1" applyAlignment="1">
      <alignment/>
    </xf>
    <xf numFmtId="43" fontId="2" fillId="35" borderId="15" xfId="42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4" fontId="2" fillId="37" borderId="10" xfId="42" applyNumberFormat="1" applyFont="1" applyFill="1" applyBorder="1" applyAlignment="1">
      <alignment/>
    </xf>
    <xf numFmtId="43" fontId="2" fillId="35" borderId="10" xfId="42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3" fontId="5" fillId="33" borderId="10" xfId="42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3" fontId="2" fillId="37" borderId="10" xfId="42" applyFont="1" applyFill="1" applyBorder="1" applyAlignment="1">
      <alignment/>
    </xf>
    <xf numFmtId="0" fontId="5" fillId="33" borderId="10" xfId="0" applyFont="1" applyFill="1" applyBorder="1" applyAlignment="1">
      <alignment/>
    </xf>
    <xf numFmtId="167" fontId="5" fillId="36" borderId="10" xfId="42" applyNumberFormat="1" applyFont="1" applyFill="1" applyBorder="1" applyAlignment="1">
      <alignment/>
    </xf>
    <xf numFmtId="167" fontId="5" fillId="36" borderId="10" xfId="0" applyNumberFormat="1" applyFont="1" applyFill="1" applyBorder="1" applyAlignment="1">
      <alignment/>
    </xf>
    <xf numFmtId="167" fontId="5" fillId="34" borderId="10" xfId="42" applyNumberFormat="1" applyFont="1" applyFill="1" applyBorder="1" applyAlignment="1">
      <alignment/>
    </xf>
    <xf numFmtId="167" fontId="5" fillId="35" borderId="10" xfId="42" applyNumberFormat="1" applyFont="1" applyFill="1" applyBorder="1" applyAlignment="1">
      <alignment/>
    </xf>
    <xf numFmtId="167" fontId="2" fillId="33" borderId="15" xfId="0" applyNumberFormat="1" applyFont="1" applyFill="1" applyBorder="1" applyAlignment="1">
      <alignment/>
    </xf>
    <xf numFmtId="167" fontId="2" fillId="37" borderId="15" xfId="42" applyNumberFormat="1" applyFont="1" applyFill="1" applyBorder="1" applyAlignment="1">
      <alignment/>
    </xf>
    <xf numFmtId="167" fontId="2" fillId="35" borderId="15" xfId="42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67" fontId="2" fillId="33" borderId="10" xfId="0" applyNumberFormat="1" applyFont="1" applyFill="1" applyBorder="1" applyAlignment="1">
      <alignment/>
    </xf>
    <xf numFmtId="167" fontId="2" fillId="37" borderId="10" xfId="42" applyNumberFormat="1" applyFont="1" applyFill="1" applyBorder="1" applyAlignment="1">
      <alignment/>
    </xf>
    <xf numFmtId="167" fontId="2" fillId="35" borderId="10" xfId="42" applyNumberFormat="1" applyFont="1" applyFill="1" applyBorder="1" applyAlignment="1">
      <alignment/>
    </xf>
    <xf numFmtId="43" fontId="5" fillId="36" borderId="10" xfId="0" applyNumberFormat="1" applyFont="1" applyFill="1" applyBorder="1" applyAlignment="1">
      <alignment/>
    </xf>
    <xf numFmtId="168" fontId="6" fillId="36" borderId="10" xfId="42" applyNumberFormat="1" applyFont="1" applyFill="1" applyBorder="1" applyAlignment="1">
      <alignment/>
    </xf>
    <xf numFmtId="168" fontId="42" fillId="36" borderId="10" xfId="42" applyNumberFormat="1" applyFont="1" applyFill="1" applyBorder="1" applyAlignment="1">
      <alignment/>
    </xf>
    <xf numFmtId="168" fontId="5" fillId="36" borderId="10" xfId="42" applyNumberFormat="1" applyFont="1" applyFill="1" applyBorder="1" applyAlignment="1">
      <alignment/>
    </xf>
    <xf numFmtId="167" fontId="2" fillId="36" borderId="10" xfId="0" applyNumberFormat="1" applyFont="1" applyFill="1" applyBorder="1" applyAlignment="1">
      <alignment/>
    </xf>
    <xf numFmtId="168" fontId="5" fillId="34" borderId="10" xfId="42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43" fontId="5" fillId="33" borderId="14" xfId="42" applyFont="1" applyFill="1" applyBorder="1" applyAlignment="1">
      <alignment/>
    </xf>
    <xf numFmtId="168" fontId="7" fillId="33" borderId="15" xfId="0" applyNumberFormat="1" applyFont="1" applyFill="1" applyBorder="1" applyAlignment="1">
      <alignment/>
    </xf>
    <xf numFmtId="168" fontId="43" fillId="33" borderId="15" xfId="0" applyNumberFormat="1" applyFont="1" applyFill="1" applyBorder="1" applyAlignment="1">
      <alignment/>
    </xf>
    <xf numFmtId="168" fontId="42" fillId="33" borderId="15" xfId="0" applyNumberFormat="1" applyFont="1" applyFill="1" applyBorder="1" applyAlignment="1">
      <alignment/>
    </xf>
    <xf numFmtId="167" fontId="5" fillId="33" borderId="15" xfId="0" applyNumberFormat="1" applyFont="1" applyFill="1" applyBorder="1" applyAlignment="1">
      <alignment/>
    </xf>
    <xf numFmtId="168" fontId="42" fillId="37" borderId="15" xfId="42" applyNumberFormat="1" applyFont="1" applyFill="1" applyBorder="1" applyAlignment="1">
      <alignment/>
    </xf>
    <xf numFmtId="167" fontId="5" fillId="35" borderId="15" xfId="42" applyNumberFormat="1" applyFont="1" applyFill="1" applyBorder="1" applyAlignment="1">
      <alignment/>
    </xf>
    <xf numFmtId="9" fontId="5" fillId="33" borderId="15" xfId="57" applyFont="1" applyFill="1" applyBorder="1" applyAlignment="1">
      <alignment/>
    </xf>
    <xf numFmtId="168" fontId="7" fillId="33" borderId="10" xfId="42" applyNumberFormat="1" applyFont="1" applyFill="1" applyBorder="1" applyAlignment="1">
      <alignment/>
    </xf>
    <xf numFmtId="167" fontId="5" fillId="33" borderId="10" xfId="42" applyNumberFormat="1" applyFont="1" applyFill="1" applyBorder="1" applyAlignment="1">
      <alignment/>
    </xf>
    <xf numFmtId="167" fontId="5" fillId="33" borderId="10" xfId="0" applyNumberFormat="1" applyFont="1" applyFill="1" applyBorder="1" applyAlignment="1">
      <alignment/>
    </xf>
    <xf numFmtId="168" fontId="5" fillId="37" borderId="10" xfId="42" applyNumberFormat="1" applyFont="1" applyFill="1" applyBorder="1" applyAlignment="1">
      <alignment/>
    </xf>
    <xf numFmtId="9" fontId="5" fillId="33" borderId="10" xfId="57" applyFont="1" applyFill="1" applyBorder="1" applyAlignment="1">
      <alignment/>
    </xf>
    <xf numFmtId="168" fontId="7" fillId="36" borderId="10" xfId="0" applyNumberFormat="1" applyFont="1" applyFill="1" applyBorder="1" applyAlignment="1">
      <alignment/>
    </xf>
    <xf numFmtId="167" fontId="2" fillId="33" borderId="15" xfId="42" applyNumberFormat="1" applyFont="1" applyFill="1" applyBorder="1" applyAlignment="1">
      <alignment/>
    </xf>
    <xf numFmtId="168" fontId="7" fillId="33" borderId="15" xfId="42" applyNumberFormat="1" applyFont="1" applyFill="1" applyBorder="1" applyAlignment="1">
      <alignment/>
    </xf>
    <xf numFmtId="168" fontId="2" fillId="33" borderId="15" xfId="42" applyNumberFormat="1" applyFont="1" applyFill="1" applyBorder="1" applyAlignment="1">
      <alignment/>
    </xf>
    <xf numFmtId="168" fontId="5" fillId="33" borderId="15" xfId="42" applyNumberFormat="1" applyFont="1" applyFill="1" applyBorder="1" applyAlignment="1">
      <alignment/>
    </xf>
    <xf numFmtId="168" fontId="6" fillId="33" borderId="15" xfId="0" applyNumberFormat="1" applyFont="1" applyFill="1" applyBorder="1" applyAlignment="1">
      <alignment/>
    </xf>
    <xf numFmtId="168" fontId="5" fillId="37" borderId="15" xfId="42" applyNumberFormat="1" applyFont="1" applyFill="1" applyBorder="1" applyAlignment="1">
      <alignment/>
    </xf>
    <xf numFmtId="9" fontId="42" fillId="33" borderId="15" xfId="57" applyFont="1" applyFill="1" applyBorder="1" applyAlignment="1">
      <alignment/>
    </xf>
    <xf numFmtId="0" fontId="5" fillId="33" borderId="18" xfId="0" applyFont="1" applyFill="1" applyBorder="1" applyAlignment="1">
      <alignment/>
    </xf>
    <xf numFmtId="167" fontId="2" fillId="33" borderId="10" xfId="42" applyNumberFormat="1" applyFont="1" applyFill="1" applyBorder="1" applyAlignment="1">
      <alignment/>
    </xf>
    <xf numFmtId="168" fontId="2" fillId="33" borderId="10" xfId="42" applyNumberFormat="1" applyFont="1" applyFill="1" applyBorder="1" applyAlignment="1">
      <alignment/>
    </xf>
    <xf numFmtId="168" fontId="5" fillId="33" borderId="10" xfId="42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7" fontId="5" fillId="34" borderId="10" xfId="0" applyNumberFormat="1" applyFont="1" applyFill="1" applyBorder="1" applyAlignment="1">
      <alignment/>
    </xf>
    <xf numFmtId="0" fontId="0" fillId="0" borderId="0" xfId="0" applyAlignment="1">
      <alignment horizontal="right" textRotation="180"/>
    </xf>
    <xf numFmtId="0" fontId="5" fillId="0" borderId="0" xfId="0" applyFont="1" applyAlignment="1">
      <alignment/>
    </xf>
    <xf numFmtId="167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" fillId="33" borderId="1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attarit.m\Local%20Settings\Temporary%20Internet%20Files\Content.Outlook\N48ZHROA\&#3586;&#3657;&#3629;&#3617;&#3641;&#3621;&#3585;&#3634;&#3619;&#3604;&#3635;&#3648;&#3609;&#3636;&#3609;&#3591;&#3634;&#3609;04&#3611;&#3637;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4.1"/>
      <sheetName val="4.2"/>
      <sheetName val="4.3"/>
      <sheetName val="4.3_2"/>
      <sheetName val="4.4"/>
      <sheetName val="4.5"/>
      <sheetName val="4.6"/>
      <sheetName val="4.7"/>
      <sheetName val="5.0"/>
      <sheetName val="6.1"/>
      <sheetName val="6.2"/>
      <sheetName val="6.3"/>
      <sheetName val="6.4"/>
      <sheetName val="8"/>
      <sheetName val="เงินกู้_เงินฝากเกิดจริง"/>
      <sheetName val="รับจ่ายเกิดจริง"/>
      <sheetName val="งบประมาณรับจ่าย"/>
      <sheetName val="ประมาณการเงินกู้_เงินฝาก"/>
      <sheetName val="Sheet1"/>
    </sheetNames>
    <sheetDataSet>
      <sheetData sheetId="0">
        <row r="3">
          <cell r="H3">
            <v>7763.6500000003725</v>
          </cell>
        </row>
        <row r="4">
          <cell r="H4">
            <v>27225671.84999998</v>
          </cell>
        </row>
        <row r="5">
          <cell r="H5">
            <v>22491188.939999998</v>
          </cell>
        </row>
        <row r="6">
          <cell r="H6">
            <v>4294019.739999998</v>
          </cell>
        </row>
        <row r="7">
          <cell r="H7">
            <v>790116.6899999995</v>
          </cell>
        </row>
        <row r="8">
          <cell r="H8">
            <v>705340.4300000002</v>
          </cell>
        </row>
        <row r="9">
          <cell r="H9">
            <v>413052.77</v>
          </cell>
        </row>
        <row r="10">
          <cell r="H10">
            <v>46413.54000000283</v>
          </cell>
        </row>
        <row r="11">
          <cell r="H11">
            <v>242597.88</v>
          </cell>
        </row>
        <row r="12">
          <cell r="H12">
            <v>19449.95000000001</v>
          </cell>
        </row>
        <row r="13">
          <cell r="H13">
            <v>20000</v>
          </cell>
        </row>
        <row r="14">
          <cell r="H14">
            <v>5000</v>
          </cell>
        </row>
        <row r="15">
          <cell r="H15">
            <v>0</v>
          </cell>
        </row>
        <row r="23">
          <cell r="F23">
            <v>248017610</v>
          </cell>
          <cell r="G23">
            <v>227587553</v>
          </cell>
        </row>
        <row r="25">
          <cell r="F25">
            <v>11099600</v>
          </cell>
          <cell r="G25">
            <v>9109048</v>
          </cell>
        </row>
        <row r="43">
          <cell r="F43">
            <v>2166016.95</v>
          </cell>
          <cell r="G43">
            <v>390497.91</v>
          </cell>
        </row>
        <row r="44">
          <cell r="F44">
            <v>8051946.45</v>
          </cell>
          <cell r="G44">
            <v>10479163.06</v>
          </cell>
        </row>
        <row r="66">
          <cell r="F66">
            <v>2943000</v>
          </cell>
          <cell r="G66">
            <v>13653850</v>
          </cell>
        </row>
        <row r="73">
          <cell r="G73">
            <v>6938838</v>
          </cell>
        </row>
        <row r="74">
          <cell r="G74">
            <v>73403</v>
          </cell>
        </row>
        <row r="87">
          <cell r="F87">
            <v>1520</v>
          </cell>
          <cell r="G87">
            <v>7092924.02</v>
          </cell>
        </row>
        <row r="119">
          <cell r="F119">
            <v>1620284.51</v>
          </cell>
          <cell r="G119">
            <v>32725.87</v>
          </cell>
        </row>
      </sheetData>
      <sheetData sheetId="1">
        <row r="1">
          <cell r="D1">
            <v>11</v>
          </cell>
        </row>
      </sheetData>
      <sheetData sheetId="3">
        <row r="56">
          <cell r="E56">
            <v>38687271.85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E8">
      <selection activeCell="F1" sqref="F1"/>
    </sheetView>
  </sheetViews>
  <sheetFormatPr defaultColWidth="9.140625" defaultRowHeight="15"/>
  <cols>
    <col min="1" max="1" width="2.7109375" style="1" customWidth="1"/>
    <col min="2" max="2" width="9.00390625" style="1" customWidth="1"/>
    <col min="3" max="3" width="12.7109375" style="1" customWidth="1"/>
    <col min="4" max="4" width="18.28125" style="1" customWidth="1"/>
    <col min="5" max="6" width="15.8515625" style="1" customWidth="1"/>
    <col min="7" max="7" width="19.57421875" style="1" customWidth="1"/>
    <col min="8" max="8" width="15.8515625" style="2" customWidth="1"/>
    <col min="9" max="10" width="15.8515625" style="3" customWidth="1"/>
    <col min="11" max="16" width="15.8515625" style="3" hidden="1" customWidth="1"/>
    <col min="17" max="17" width="19.28125" style="1" customWidth="1"/>
    <col min="18" max="18" width="20.8515625" style="1" customWidth="1"/>
    <col min="19" max="19" width="15.8515625" style="1" customWidth="1"/>
    <col min="20" max="20" width="7.140625" style="0" customWidth="1"/>
  </cols>
  <sheetData>
    <row r="1" ht="24">
      <c r="S1" s="1">
        <f>'[1]4.1'!D1+1</f>
        <v>12</v>
      </c>
    </row>
    <row r="2" ht="24"/>
    <row r="3" spans="1:19" ht="26.25">
      <c r="A3" s="4" t="s">
        <v>0</v>
      </c>
      <c r="B3" s="2"/>
      <c r="C3" s="2"/>
      <c r="D3" s="2"/>
      <c r="E3" s="2"/>
      <c r="F3" s="2"/>
      <c r="G3" s="2"/>
      <c r="I3" s="5"/>
      <c r="J3" s="5"/>
      <c r="K3" s="5"/>
      <c r="L3" s="5"/>
      <c r="M3" s="5"/>
      <c r="N3" s="5"/>
      <c r="O3" s="5"/>
      <c r="P3" s="5"/>
      <c r="Q3" s="2"/>
      <c r="R3" s="2"/>
      <c r="S3" s="2"/>
    </row>
    <row r="4" spans="1:19" ht="24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23.25">
      <c r="A5" s="89" t="s">
        <v>2</v>
      </c>
      <c r="B5" s="90"/>
      <c r="C5" s="90"/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7" t="s">
        <v>16</v>
      </c>
      <c r="R5" s="8" t="s">
        <v>17</v>
      </c>
      <c r="S5" s="6" t="s">
        <v>18</v>
      </c>
    </row>
    <row r="6" spans="1:19" ht="24">
      <c r="A6" s="9" t="s">
        <v>19</v>
      </c>
      <c r="B6" s="10"/>
      <c r="C6" s="10"/>
      <c r="D6" s="11">
        <v>6789</v>
      </c>
      <c r="E6" s="12">
        <v>6</v>
      </c>
      <c r="F6" s="13">
        <f>F7-F8</f>
        <v>-1</v>
      </c>
      <c r="G6" s="12">
        <f aca="true" t="shared" si="0" ref="G6:P6">G7-G8</f>
        <v>29</v>
      </c>
      <c r="H6" s="12">
        <f t="shared" si="0"/>
        <v>15</v>
      </c>
      <c r="I6" s="12">
        <f t="shared" si="0"/>
        <v>0</v>
      </c>
      <c r="J6" s="12">
        <f t="shared" si="0"/>
        <v>1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">
        <f t="shared" si="0"/>
        <v>0</v>
      </c>
      <c r="P6" s="12">
        <f t="shared" si="0"/>
        <v>0</v>
      </c>
      <c r="Q6" s="14">
        <f>SUM(E6:P6)</f>
        <v>50</v>
      </c>
      <c r="R6" s="15">
        <f>D6+Q6</f>
        <v>6839</v>
      </c>
      <c r="S6" s="16">
        <f>(R6-D6)/D6</f>
        <v>0.007364854912358227</v>
      </c>
    </row>
    <row r="7" spans="1:19" ht="24">
      <c r="A7" s="17"/>
      <c r="B7" s="18"/>
      <c r="C7" s="18" t="s">
        <v>20</v>
      </c>
      <c r="D7" s="19"/>
      <c r="E7" s="20">
        <v>13</v>
      </c>
      <c r="F7" s="20">
        <v>11</v>
      </c>
      <c r="G7" s="20">
        <v>59</v>
      </c>
      <c r="H7" s="20">
        <v>40</v>
      </c>
      <c r="I7" s="20">
        <v>30</v>
      </c>
      <c r="J7" s="20">
        <v>20</v>
      </c>
      <c r="K7" s="20"/>
      <c r="L7" s="20"/>
      <c r="M7" s="20"/>
      <c r="N7" s="20"/>
      <c r="O7" s="20"/>
      <c r="P7" s="20"/>
      <c r="Q7" s="21">
        <f aca="true" t="shared" si="1" ref="Q7:Q31">SUM(E7:P7)</f>
        <v>173</v>
      </c>
      <c r="R7" s="22"/>
      <c r="S7" s="23"/>
    </row>
    <row r="8" spans="1:19" ht="24">
      <c r="A8" s="17"/>
      <c r="B8" s="18"/>
      <c r="C8" s="18" t="s">
        <v>21</v>
      </c>
      <c r="D8" s="20"/>
      <c r="E8" s="24">
        <v>7</v>
      </c>
      <c r="F8" s="24">
        <v>12</v>
      </c>
      <c r="G8" s="24">
        <v>30</v>
      </c>
      <c r="H8" s="24">
        <v>25</v>
      </c>
      <c r="I8" s="24">
        <v>30</v>
      </c>
      <c r="J8" s="24">
        <v>19</v>
      </c>
      <c r="K8" s="24"/>
      <c r="L8" s="24"/>
      <c r="M8" s="24"/>
      <c r="N8" s="24"/>
      <c r="O8" s="24"/>
      <c r="P8" s="24"/>
      <c r="Q8" s="25">
        <f>SUM(E8:P8)</f>
        <v>123</v>
      </c>
      <c r="R8" s="26"/>
      <c r="S8" s="27"/>
    </row>
    <row r="9" spans="1:19" ht="24">
      <c r="A9" s="28" t="s">
        <v>22</v>
      </c>
      <c r="B9" s="29"/>
      <c r="C9" s="29"/>
      <c r="D9" s="30"/>
      <c r="E9" s="30">
        <v>50383747.709999986</v>
      </c>
      <c r="F9" s="30">
        <v>58642505.51999998</v>
      </c>
      <c r="G9" s="30">
        <f>52592359.52+48173.7</f>
        <v>52640533.220000006</v>
      </c>
      <c r="H9" s="30">
        <v>58512173.599999994</v>
      </c>
      <c r="I9" s="30">
        <v>62472032.919999994</v>
      </c>
      <c r="J9" s="30">
        <f>SUM('[1]งบทดลอง'!$H3:$H15)</f>
        <v>56260615.43999999</v>
      </c>
      <c r="K9" s="31"/>
      <c r="L9" s="31"/>
      <c r="M9" s="30"/>
      <c r="N9" s="30"/>
      <c r="O9" s="30"/>
      <c r="P9" s="30"/>
      <c r="Q9" s="32"/>
      <c r="R9" s="26">
        <f>P9</f>
        <v>0</v>
      </c>
      <c r="S9" s="33"/>
    </row>
    <row r="10" spans="1:19" ht="24">
      <c r="A10" s="9" t="s">
        <v>23</v>
      </c>
      <c r="B10" s="10"/>
      <c r="C10" s="10"/>
      <c r="D10" s="11">
        <v>1151673400</v>
      </c>
      <c r="E10" s="34">
        <v>8709250</v>
      </c>
      <c r="F10" s="34">
        <f>F11-F12</f>
        <v>15200360</v>
      </c>
      <c r="G10" s="34">
        <f>G11-G12</f>
        <v>20534550</v>
      </c>
      <c r="H10" s="34">
        <v>12310590</v>
      </c>
      <c r="I10" s="34">
        <v>8484600</v>
      </c>
      <c r="J10" s="34">
        <f>J11-J12</f>
        <v>10710850</v>
      </c>
      <c r="K10" s="35"/>
      <c r="L10" s="35"/>
      <c r="M10" s="35"/>
      <c r="N10" s="35"/>
      <c r="O10" s="35"/>
      <c r="P10" s="35"/>
      <c r="Q10" s="36">
        <f t="shared" si="1"/>
        <v>75950200</v>
      </c>
      <c r="R10" s="37">
        <f>D10+Q10</f>
        <v>1227623600</v>
      </c>
      <c r="S10" s="16">
        <f>(R10-D10)/D10</f>
        <v>0.06594768968355091</v>
      </c>
    </row>
    <row r="11" spans="1:19" ht="24">
      <c r="A11" s="17"/>
      <c r="B11" s="18"/>
      <c r="C11" s="18" t="s">
        <v>24</v>
      </c>
      <c r="D11" s="19"/>
      <c r="E11" s="38">
        <v>13663250</v>
      </c>
      <c r="F11" s="38">
        <v>19845020</v>
      </c>
      <c r="G11" s="38">
        <v>23738560</v>
      </c>
      <c r="H11" s="38">
        <v>16403010</v>
      </c>
      <c r="I11" s="38">
        <v>13864410</v>
      </c>
      <c r="J11" s="38">
        <f>'[1]งบทดลอง'!$G66</f>
        <v>13653850</v>
      </c>
      <c r="K11" s="38"/>
      <c r="L11" s="38"/>
      <c r="M11" s="38"/>
      <c r="N11" s="38"/>
      <c r="O11" s="38"/>
      <c r="P11" s="38"/>
      <c r="Q11" s="39">
        <f t="shared" si="1"/>
        <v>101168100</v>
      </c>
      <c r="R11" s="40"/>
      <c r="S11" s="23"/>
    </row>
    <row r="12" spans="1:19" ht="24">
      <c r="A12" s="41"/>
      <c r="B12" s="42"/>
      <c r="C12" s="42" t="s">
        <v>25</v>
      </c>
      <c r="D12" s="20"/>
      <c r="E12" s="43">
        <v>4954000</v>
      </c>
      <c r="F12" s="43">
        <v>4644660</v>
      </c>
      <c r="G12" s="43">
        <v>3204010</v>
      </c>
      <c r="H12" s="43">
        <v>4092420</v>
      </c>
      <c r="I12" s="43">
        <v>5379810</v>
      </c>
      <c r="J12" s="43">
        <f>'[1]งบทดลอง'!$F66</f>
        <v>2943000</v>
      </c>
      <c r="K12" s="43"/>
      <c r="L12" s="43"/>
      <c r="M12" s="43"/>
      <c r="N12" s="43"/>
      <c r="O12" s="43"/>
      <c r="P12" s="43"/>
      <c r="Q12" s="44">
        <f t="shared" si="1"/>
        <v>25217900</v>
      </c>
      <c r="R12" s="45"/>
      <c r="S12" s="27"/>
    </row>
    <row r="13" spans="1:19" ht="24">
      <c r="A13" s="9" t="s">
        <v>26</v>
      </c>
      <c r="B13" s="10"/>
      <c r="C13" s="10"/>
      <c r="D13" s="46">
        <v>171888489.82</v>
      </c>
      <c r="E13" s="47">
        <v>-3515235.379999999</v>
      </c>
      <c r="F13" s="34">
        <f>F14+F17</f>
        <v>1737353.5300000007</v>
      </c>
      <c r="G13" s="34">
        <f>G14+G17</f>
        <v>12857709.250000002</v>
      </c>
      <c r="H13" s="48">
        <v>-250353.65000000107</v>
      </c>
      <c r="I13" s="48">
        <v>-607125.5199999994</v>
      </c>
      <c r="J13" s="49">
        <f>J14+J17</f>
        <v>651697.5700000001</v>
      </c>
      <c r="K13" s="50"/>
      <c r="L13" s="35"/>
      <c r="M13" s="50"/>
      <c r="N13" s="50"/>
      <c r="O13" s="50"/>
      <c r="P13" s="50"/>
      <c r="Q13" s="51">
        <f t="shared" si="1"/>
        <v>10874045.800000004</v>
      </c>
      <c r="R13" s="37">
        <f>D13+Q13</f>
        <v>182762535.62</v>
      </c>
      <c r="S13" s="16">
        <f>(R13-D13)/D13</f>
        <v>0.06326221035153204</v>
      </c>
    </row>
    <row r="14" spans="1:19" ht="24">
      <c r="A14" s="17"/>
      <c r="B14" s="52" t="s">
        <v>27</v>
      </c>
      <c r="C14" s="18"/>
      <c r="D14" s="53">
        <v>72052718.64</v>
      </c>
      <c r="E14" s="54">
        <v>-105653.23999999999</v>
      </c>
      <c r="F14" s="38">
        <f>F15-F16</f>
        <v>24021.640000000014</v>
      </c>
      <c r="G14" s="38">
        <f>G15-G16</f>
        <v>1952966.81</v>
      </c>
      <c r="H14" s="55">
        <v>-1576988.6900000002</v>
      </c>
      <c r="I14" s="56">
        <v>-865594.7499999999</v>
      </c>
      <c r="J14" s="56">
        <f>J15-J16</f>
        <v>-1775519.0400000003</v>
      </c>
      <c r="K14" s="57"/>
      <c r="L14" s="57"/>
      <c r="M14" s="57"/>
      <c r="N14" s="57"/>
      <c r="O14" s="57"/>
      <c r="P14" s="57"/>
      <c r="Q14" s="58">
        <f t="shared" si="1"/>
        <v>-2346767.2700000005</v>
      </c>
      <c r="R14" s="59">
        <f>D14+Q14</f>
        <v>69705951.37</v>
      </c>
      <c r="S14" s="60">
        <f>(R14-D14)/D14</f>
        <v>-0.03257014189464865</v>
      </c>
    </row>
    <row r="15" spans="1:19" ht="24">
      <c r="A15" s="17"/>
      <c r="B15" s="18"/>
      <c r="C15" s="18" t="s">
        <v>28</v>
      </c>
      <c r="D15" s="19"/>
      <c r="E15" s="43">
        <v>283321.26</v>
      </c>
      <c r="F15" s="43">
        <v>728650.89</v>
      </c>
      <c r="G15" s="43">
        <v>2604220.16</v>
      </c>
      <c r="H15" s="43">
        <v>298891.66</v>
      </c>
      <c r="I15" s="43">
        <v>902539.17</v>
      </c>
      <c r="J15" s="43">
        <f>'[1]งบทดลอง'!$G43</f>
        <v>390497.91</v>
      </c>
      <c r="K15" s="43"/>
      <c r="L15" s="43"/>
      <c r="M15" s="43"/>
      <c r="N15" s="43"/>
      <c r="O15" s="43"/>
      <c r="P15" s="43"/>
      <c r="Q15" s="44">
        <f t="shared" si="1"/>
        <v>5208121.050000001</v>
      </c>
      <c r="R15" s="45"/>
      <c r="S15" s="23"/>
    </row>
    <row r="16" spans="1:19" ht="24">
      <c r="A16" s="17"/>
      <c r="B16" s="18"/>
      <c r="C16" s="18" t="s">
        <v>29</v>
      </c>
      <c r="D16" s="19"/>
      <c r="E16" s="43">
        <v>388974.5</v>
      </c>
      <c r="F16" s="43">
        <v>704629.25</v>
      </c>
      <c r="G16" s="43">
        <v>651253.35</v>
      </c>
      <c r="H16" s="43">
        <v>1875880.35</v>
      </c>
      <c r="I16" s="43">
        <v>1768133.92</v>
      </c>
      <c r="J16" s="43">
        <f>'[1]งบทดลอง'!$F43</f>
        <v>2166016.95</v>
      </c>
      <c r="K16" s="43"/>
      <c r="L16" s="43"/>
      <c r="M16" s="43"/>
      <c r="N16" s="43"/>
      <c r="O16" s="43"/>
      <c r="P16" s="43"/>
      <c r="Q16" s="44">
        <f t="shared" si="1"/>
        <v>7554888.32</v>
      </c>
      <c r="R16" s="45"/>
      <c r="S16" s="23"/>
    </row>
    <row r="17" spans="1:19" ht="24">
      <c r="A17" s="17"/>
      <c r="B17" s="52" t="s">
        <v>30</v>
      </c>
      <c r="C17" s="18"/>
      <c r="D17" s="53">
        <v>99835771.18</v>
      </c>
      <c r="E17" s="61">
        <v>-3409582.1399999987</v>
      </c>
      <c r="F17" s="62">
        <f>F18-F19</f>
        <v>1713331.8900000006</v>
      </c>
      <c r="G17" s="62">
        <f>G18-G19</f>
        <v>10904742.440000001</v>
      </c>
      <c r="H17" s="62">
        <v>1326635.039999999</v>
      </c>
      <c r="I17" s="62">
        <v>258469.23000000045</v>
      </c>
      <c r="J17" s="62">
        <f>J18-J19</f>
        <v>2427216.6100000003</v>
      </c>
      <c r="K17" s="63"/>
      <c r="L17" s="63"/>
      <c r="M17" s="43"/>
      <c r="N17" s="43"/>
      <c r="O17" s="43"/>
      <c r="P17" s="43"/>
      <c r="Q17" s="64">
        <f t="shared" si="1"/>
        <v>13220813.070000004</v>
      </c>
      <c r="R17" s="37">
        <f>D17+Q17</f>
        <v>113056584.25000001</v>
      </c>
      <c r="S17" s="65">
        <f>(R17-D17)/D17</f>
        <v>0.1324256117195048</v>
      </c>
    </row>
    <row r="18" spans="1:19" ht="24">
      <c r="A18" s="17"/>
      <c r="B18" s="18"/>
      <c r="C18" s="18" t="s">
        <v>28</v>
      </c>
      <c r="D18" s="19"/>
      <c r="E18" s="43">
        <v>6278457.73</v>
      </c>
      <c r="F18" s="43">
        <v>13323988.41</v>
      </c>
      <c r="G18" s="43">
        <v>21022139.67</v>
      </c>
      <c r="H18" s="43">
        <v>10836409</v>
      </c>
      <c r="I18" s="43">
        <v>10881247.25</v>
      </c>
      <c r="J18" s="43">
        <f>'[1]งบทดลอง'!$G44</f>
        <v>10479163.06</v>
      </c>
      <c r="K18" s="43"/>
      <c r="L18" s="43"/>
      <c r="M18" s="43"/>
      <c r="N18" s="43"/>
      <c r="O18" s="43"/>
      <c r="P18" s="43"/>
      <c r="Q18" s="44">
        <f t="shared" si="1"/>
        <v>72821405.12</v>
      </c>
      <c r="R18" s="45"/>
      <c r="S18" s="23"/>
    </row>
    <row r="19" spans="1:19" ht="24">
      <c r="A19" s="41"/>
      <c r="B19" s="42"/>
      <c r="C19" s="42" t="s">
        <v>29</v>
      </c>
      <c r="D19" s="20"/>
      <c r="E19" s="43">
        <v>9688039.87</v>
      </c>
      <c r="F19" s="43">
        <v>11610656.52</v>
      </c>
      <c r="G19" s="43">
        <v>10117397.23</v>
      </c>
      <c r="H19" s="43">
        <v>9509773.96</v>
      </c>
      <c r="I19" s="43">
        <v>10622778.02</v>
      </c>
      <c r="J19" s="43">
        <f>'[1]งบทดลอง'!$F44</f>
        <v>8051946.45</v>
      </c>
      <c r="K19" s="43"/>
      <c r="L19" s="43"/>
      <c r="M19" s="43"/>
      <c r="N19" s="43"/>
      <c r="O19" s="43"/>
      <c r="P19" s="43"/>
      <c r="Q19" s="44">
        <f t="shared" si="1"/>
        <v>59600592.05</v>
      </c>
      <c r="R19" s="45"/>
      <c r="S19" s="27"/>
    </row>
    <row r="20" spans="1:19" ht="24">
      <c r="A20" s="9" t="s">
        <v>31</v>
      </c>
      <c r="B20" s="10"/>
      <c r="C20" s="10"/>
      <c r="D20" s="46">
        <v>1358536032.78</v>
      </c>
      <c r="E20" s="34">
        <v>10674889</v>
      </c>
      <c r="F20" s="47">
        <f>F21+F24</f>
        <v>-10209344</v>
      </c>
      <c r="G20" s="47">
        <f>G21+G24</f>
        <v>-15507061.090000004</v>
      </c>
      <c r="H20" s="49">
        <v>32960475.199999988</v>
      </c>
      <c r="I20" s="49">
        <v>13051630</v>
      </c>
      <c r="J20" s="49">
        <f>J21+J24</f>
        <v>22420609</v>
      </c>
      <c r="K20" s="66"/>
      <c r="L20" s="66"/>
      <c r="M20" s="66"/>
      <c r="N20" s="66"/>
      <c r="O20" s="66"/>
      <c r="P20" s="66"/>
      <c r="Q20" s="51">
        <f t="shared" si="1"/>
        <v>53391198.109999985</v>
      </c>
      <c r="R20" s="37">
        <f>D20+Q20</f>
        <v>1411927230.8899999</v>
      </c>
      <c r="S20" s="16">
        <f>(R20-D20)/D20</f>
        <v>0.03930053883130681</v>
      </c>
    </row>
    <row r="21" spans="1:19" ht="24">
      <c r="A21" s="17"/>
      <c r="B21" s="52" t="s">
        <v>32</v>
      </c>
      <c r="C21" s="18"/>
      <c r="D21" s="53">
        <v>9072385</v>
      </c>
      <c r="E21" s="67">
        <v>1231014</v>
      </c>
      <c r="F21" s="68">
        <f>F22-F23</f>
        <v>-704609</v>
      </c>
      <c r="G21" s="68">
        <f>G22-G23</f>
        <v>-2558360</v>
      </c>
      <c r="H21" s="69">
        <v>1071965</v>
      </c>
      <c r="I21" s="70">
        <v>85817</v>
      </c>
      <c r="J21" s="70">
        <f>J22-J23</f>
        <v>1990552</v>
      </c>
      <c r="K21" s="71"/>
      <c r="L21" s="71"/>
      <c r="M21" s="71"/>
      <c r="N21" s="71"/>
      <c r="O21" s="71"/>
      <c r="P21" s="71"/>
      <c r="Q21" s="72">
        <f t="shared" si="1"/>
        <v>1116379</v>
      </c>
      <c r="R21" s="59">
        <f>D21+Q21</f>
        <v>10188764</v>
      </c>
      <c r="S21" s="73">
        <f>(R21-D21)/D21</f>
        <v>0.12305242777946483</v>
      </c>
    </row>
    <row r="22" spans="1:19" ht="24">
      <c r="A22" s="17"/>
      <c r="B22" s="18"/>
      <c r="C22" s="18" t="s">
        <v>33</v>
      </c>
      <c r="D22" s="19"/>
      <c r="E22" s="43">
        <v>10652400</v>
      </c>
      <c r="F22" s="43">
        <v>10566600</v>
      </c>
      <c r="G22" s="43">
        <v>4808290</v>
      </c>
      <c r="H22" s="43">
        <v>9211600</v>
      </c>
      <c r="I22" s="43">
        <v>7844400</v>
      </c>
      <c r="J22" s="43">
        <f>'[1]งบทดลอง'!$F25</f>
        <v>11099600</v>
      </c>
      <c r="K22" s="43"/>
      <c r="L22" s="43"/>
      <c r="M22" s="43"/>
      <c r="N22" s="43"/>
      <c r="O22" s="43"/>
      <c r="P22" s="43"/>
      <c r="Q22" s="44">
        <f t="shared" si="1"/>
        <v>54182890</v>
      </c>
      <c r="R22" s="45"/>
      <c r="S22" s="74"/>
    </row>
    <row r="23" spans="1:19" ht="24">
      <c r="A23" s="17"/>
      <c r="B23" s="18"/>
      <c r="C23" s="18" t="s">
        <v>34</v>
      </c>
      <c r="D23" s="19"/>
      <c r="E23" s="43">
        <v>9421386</v>
      </c>
      <c r="F23" s="43">
        <v>11271209</v>
      </c>
      <c r="G23" s="43">
        <v>7366650</v>
      </c>
      <c r="H23" s="43">
        <v>8139635</v>
      </c>
      <c r="I23" s="43">
        <v>7758583</v>
      </c>
      <c r="J23" s="43">
        <f>'[1]งบทดลอง'!$G25</f>
        <v>9109048</v>
      </c>
      <c r="K23" s="43"/>
      <c r="L23" s="43"/>
      <c r="M23" s="43"/>
      <c r="N23" s="43"/>
      <c r="O23" s="43"/>
      <c r="P23" s="43"/>
      <c r="Q23" s="44">
        <f t="shared" si="1"/>
        <v>53066511</v>
      </c>
      <c r="R23" s="45"/>
      <c r="S23" s="23"/>
    </row>
    <row r="24" spans="1:19" ht="24">
      <c r="A24" s="17"/>
      <c r="B24" s="52" t="s">
        <v>35</v>
      </c>
      <c r="C24" s="18"/>
      <c r="D24" s="53">
        <v>1349463647.78</v>
      </c>
      <c r="E24" s="75">
        <v>9443875</v>
      </c>
      <c r="F24" s="61">
        <f>F25-F26</f>
        <v>-9504735</v>
      </c>
      <c r="G24" s="61">
        <f>G25-G26</f>
        <v>-12948701.090000004</v>
      </c>
      <c r="H24" s="76">
        <v>31888510.199999988</v>
      </c>
      <c r="I24" s="77">
        <v>12965813</v>
      </c>
      <c r="J24" s="77">
        <f>J25-J26</f>
        <v>20430057</v>
      </c>
      <c r="K24" s="62"/>
      <c r="L24" s="62"/>
      <c r="M24" s="62"/>
      <c r="N24" s="62"/>
      <c r="O24" s="62"/>
      <c r="P24" s="62"/>
      <c r="Q24" s="64">
        <f t="shared" si="1"/>
        <v>52274819.109999985</v>
      </c>
      <c r="R24" s="37">
        <f>D24+Q24</f>
        <v>1401738466.8899999</v>
      </c>
      <c r="S24" s="65">
        <f>(R24-D24)/D24</f>
        <v>0.03873747855008699</v>
      </c>
    </row>
    <row r="25" spans="1:19" ht="24">
      <c r="A25" s="17"/>
      <c r="B25" s="18"/>
      <c r="C25" s="18" t="s">
        <v>33</v>
      </c>
      <c r="D25" s="19"/>
      <c r="E25" s="43">
        <v>199899651</v>
      </c>
      <c r="F25" s="43">
        <v>111094200</v>
      </c>
      <c r="G25" s="43">
        <v>108423900</v>
      </c>
      <c r="H25" s="43">
        <v>325690150</v>
      </c>
      <c r="I25" s="43">
        <v>240041200</v>
      </c>
      <c r="J25" s="43">
        <f>'[1]งบทดลอง'!$F23</f>
        <v>248017610</v>
      </c>
      <c r="K25" s="43"/>
      <c r="L25" s="43"/>
      <c r="M25" s="43"/>
      <c r="N25" s="43"/>
      <c r="O25" s="43"/>
      <c r="P25" s="43"/>
      <c r="Q25" s="44">
        <f t="shared" si="1"/>
        <v>1233166711</v>
      </c>
      <c r="R25" s="45"/>
      <c r="S25" s="19"/>
    </row>
    <row r="26" spans="1:19" ht="24">
      <c r="A26" s="41"/>
      <c r="B26" s="42"/>
      <c r="C26" s="42" t="s">
        <v>34</v>
      </c>
      <c r="D26" s="20"/>
      <c r="E26" s="43">
        <v>190455776</v>
      </c>
      <c r="F26" s="43">
        <v>120598935</v>
      </c>
      <c r="G26" s="43">
        <v>121372601.09</v>
      </c>
      <c r="H26" s="43">
        <v>293801639.8</v>
      </c>
      <c r="I26" s="43">
        <v>227075387</v>
      </c>
      <c r="J26" s="43">
        <f>'[1]งบทดลอง'!$G23</f>
        <v>227587553</v>
      </c>
      <c r="K26" s="43"/>
      <c r="L26" s="43"/>
      <c r="M26" s="43"/>
      <c r="N26" s="43"/>
      <c r="O26" s="43"/>
      <c r="P26" s="43"/>
      <c r="Q26" s="44">
        <f t="shared" si="1"/>
        <v>1180891891.89</v>
      </c>
      <c r="R26" s="45"/>
      <c r="S26" s="19"/>
    </row>
    <row r="27" spans="1:19" ht="24">
      <c r="A27" s="9" t="s">
        <v>36</v>
      </c>
      <c r="B27" s="10"/>
      <c r="C27" s="10"/>
      <c r="D27" s="78"/>
      <c r="E27" s="34">
        <v>6803798.16</v>
      </c>
      <c r="F27" s="34">
        <v>7482022.26</v>
      </c>
      <c r="G27" s="34">
        <v>7036644.17</v>
      </c>
      <c r="H27" s="34">
        <v>6719892.8100000005</v>
      </c>
      <c r="I27" s="34">
        <v>7474070.62</v>
      </c>
      <c r="J27" s="34">
        <f>'[1]งบทดลอง'!$G87-'[1]งบทดลอง'!$F87</f>
        <v>7091404.02</v>
      </c>
      <c r="K27" s="35"/>
      <c r="L27" s="35"/>
      <c r="M27" s="35"/>
      <c r="N27" s="35"/>
      <c r="O27" s="35"/>
      <c r="P27" s="35"/>
      <c r="Q27" s="36">
        <f t="shared" si="1"/>
        <v>42607832.03999999</v>
      </c>
      <c r="R27" s="45"/>
      <c r="S27" s="19"/>
    </row>
    <row r="28" spans="1:19" ht="24">
      <c r="A28" s="17"/>
      <c r="B28" s="18" t="s">
        <v>37</v>
      </c>
      <c r="C28" s="18"/>
      <c r="D28" s="19"/>
      <c r="E28" s="75">
        <v>6721636</v>
      </c>
      <c r="F28" s="75">
        <v>7130784</v>
      </c>
      <c r="G28" s="75">
        <v>6952179</v>
      </c>
      <c r="H28" s="75">
        <v>6593649</v>
      </c>
      <c r="I28" s="75">
        <v>7176857</v>
      </c>
      <c r="J28" s="75">
        <f>'[1]งบทดลอง'!$G73+'[1]งบทดลอง'!$G74</f>
        <v>7012241</v>
      </c>
      <c r="K28" s="43"/>
      <c r="L28" s="43"/>
      <c r="M28" s="43"/>
      <c r="N28" s="43"/>
      <c r="O28" s="43"/>
      <c r="P28" s="43"/>
      <c r="Q28" s="44">
        <f t="shared" si="1"/>
        <v>41587346</v>
      </c>
      <c r="R28" s="45"/>
      <c r="S28" s="19"/>
    </row>
    <row r="29" spans="1:19" ht="24">
      <c r="A29" s="41"/>
      <c r="B29" s="42" t="s">
        <v>38</v>
      </c>
      <c r="C29" s="42"/>
      <c r="D29" s="20"/>
      <c r="E29" s="75">
        <v>82162.16000000015</v>
      </c>
      <c r="F29" s="75">
        <f>F27-F28</f>
        <v>351238.2599999998</v>
      </c>
      <c r="G29" s="75">
        <f>G27-G28</f>
        <v>84465.16999999993</v>
      </c>
      <c r="H29" s="75">
        <v>126243.81000000052</v>
      </c>
      <c r="I29" s="75">
        <v>297213.6200000001</v>
      </c>
      <c r="J29" s="75">
        <f>J27-J28</f>
        <v>79163.01999999955</v>
      </c>
      <c r="K29" s="43"/>
      <c r="L29" s="43"/>
      <c r="M29" s="43"/>
      <c r="N29" s="43"/>
      <c r="O29" s="43"/>
      <c r="P29" s="43"/>
      <c r="Q29" s="44">
        <f t="shared" si="1"/>
        <v>1020486.04</v>
      </c>
      <c r="R29" s="45"/>
      <c r="S29" s="19"/>
    </row>
    <row r="30" spans="1:19" ht="24">
      <c r="A30" s="9" t="s">
        <v>39</v>
      </c>
      <c r="B30" s="10"/>
      <c r="C30" s="10"/>
      <c r="D30" s="78"/>
      <c r="E30" s="34">
        <f>372438.61+1921.23</f>
        <v>374359.83999999997</v>
      </c>
      <c r="F30" s="34">
        <v>874519.3300000001</v>
      </c>
      <c r="G30" s="34">
        <v>416398.51</v>
      </c>
      <c r="H30" s="34">
        <v>363521.31000000006</v>
      </c>
      <c r="I30" s="34">
        <v>304202.56</v>
      </c>
      <c r="J30" s="34">
        <f>'[1]งบทดลอง'!$F119-'[1]งบทดลอง'!$G119</f>
        <v>1587558.64</v>
      </c>
      <c r="K30" s="35"/>
      <c r="L30" s="35"/>
      <c r="M30" s="35"/>
      <c r="N30" s="35"/>
      <c r="O30" s="35"/>
      <c r="P30" s="35"/>
      <c r="Q30" s="36">
        <f>SUM(E30:P30)</f>
        <v>3920560.1899999995</v>
      </c>
      <c r="R30" s="45"/>
      <c r="S30" s="19"/>
    </row>
    <row r="31" spans="1:19" ht="24">
      <c r="A31" s="79" t="s">
        <v>40</v>
      </c>
      <c r="B31" s="80"/>
      <c r="C31" s="80"/>
      <c r="D31" s="81"/>
      <c r="E31" s="82">
        <f>E27-E30</f>
        <v>6429438.32</v>
      </c>
      <c r="F31" s="82">
        <f>F27-F30</f>
        <v>6607502.93</v>
      </c>
      <c r="G31" s="82">
        <f>G27-G30</f>
        <v>6620245.66</v>
      </c>
      <c r="H31" s="82">
        <v>6356371.5</v>
      </c>
      <c r="I31" s="82">
        <v>7169868.0600000005</v>
      </c>
      <c r="J31" s="82">
        <f>J27-J30</f>
        <v>5503845.38</v>
      </c>
      <c r="K31" s="82"/>
      <c r="L31" s="82"/>
      <c r="M31" s="82"/>
      <c r="N31" s="82"/>
      <c r="O31" s="82"/>
      <c r="P31" s="82"/>
      <c r="Q31" s="36">
        <f t="shared" si="1"/>
        <v>38687271.85</v>
      </c>
      <c r="R31" s="45"/>
      <c r="S31" s="20"/>
    </row>
    <row r="32" spans="1:20" ht="24">
      <c r="A32" s="2"/>
      <c r="B32" s="2"/>
      <c r="C32" s="2"/>
      <c r="D32" s="2"/>
      <c r="E32" s="2"/>
      <c r="F32" s="2"/>
      <c r="G32" s="2"/>
      <c r="I32" s="5"/>
      <c r="J32" s="5"/>
      <c r="K32" s="5"/>
      <c r="L32" s="5"/>
      <c r="M32" s="5"/>
      <c r="N32" s="5"/>
      <c r="O32" s="5"/>
      <c r="P32" s="5"/>
      <c r="Q32" s="2"/>
      <c r="R32" s="2"/>
      <c r="S32" s="2"/>
      <c r="T32" s="83"/>
    </row>
    <row r="33" spans="2:17" ht="24">
      <c r="B33" s="84"/>
      <c r="F33" s="85"/>
      <c r="Q33" s="86">
        <f>Q31-'[1]4.3'!E56</f>
        <v>0</v>
      </c>
    </row>
    <row r="34" ht="24">
      <c r="L34" s="87"/>
    </row>
  </sheetData>
  <sheetProtection/>
  <mergeCells count="2">
    <mergeCell ref="A4:S4"/>
    <mergeCell ref="A5:C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Mr.Moungyim</cp:lastModifiedBy>
  <dcterms:created xsi:type="dcterms:W3CDTF">2012-04-30T01:39:18Z</dcterms:created>
  <dcterms:modified xsi:type="dcterms:W3CDTF">2012-05-02T01:35:55Z</dcterms:modified>
  <cp:category/>
  <cp:version/>
  <cp:contentType/>
  <cp:contentStatus/>
</cp:coreProperties>
</file>